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WHS7nei1LcRyNgh-jBTrOcyUHtlAfS_l\LICITAÇÃO SALTINHO\2024\LICITAÇÕES\PREFEITURA\PROCESSO Nº 030 - DISPENSA 008 - PAVIMENTAÇÃO ARMINDO RIEZE\PROJETO\"/>
    </mc:Choice>
  </mc:AlternateContent>
  <xr:revisionPtr revIDLastSave="0" documentId="8_{621049F7-4AE2-4EF4-802F-F5AEF57B9F60}" xr6:coauthVersionLast="47" xr6:coauthVersionMax="47" xr10:uidLastSave="{00000000-0000-0000-0000-000000000000}"/>
  <bookViews>
    <workbookView xWindow="20370" yWindow="-120" windowWidth="20730" windowHeight="11160" xr2:uid="{8382FA96-30DA-4DAA-B136-1BD3B555DE57}"/>
  </bookViews>
  <sheets>
    <sheet name="Orçamento-Armindo Rieze final" sheetId="2" r:id="rId1"/>
    <sheet name="Planilha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2" l="1"/>
  <c r="L31" i="2" s="1"/>
  <c r="J27" i="2"/>
  <c r="K27" i="2" s="1"/>
  <c r="L28" i="2" s="1"/>
  <c r="J24" i="2"/>
  <c r="J23" i="2"/>
  <c r="H22" i="2"/>
  <c r="H23" i="2" s="1"/>
  <c r="K21" i="2"/>
  <c r="K20" i="2"/>
  <c r="J16" i="2"/>
  <c r="J15" i="2"/>
  <c r="J14" i="2"/>
  <c r="H14" i="2"/>
  <c r="H16" i="2" s="1"/>
  <c r="K16" i="2" s="1"/>
  <c r="H12" i="2"/>
  <c r="K12" i="2" s="1"/>
  <c r="J8" i="2"/>
  <c r="K8" i="2" s="1"/>
  <c r="J7" i="2"/>
  <c r="K7" i="2" s="1"/>
  <c r="L9" i="2" s="1"/>
  <c r="K14" i="2" l="1"/>
  <c r="K23" i="2"/>
  <c r="N9" i="2"/>
  <c r="H15" i="2"/>
  <c r="K15" i="2" s="1"/>
  <c r="L17" i="2" s="1"/>
  <c r="H24" i="2"/>
  <c r="K24" i="2" s="1"/>
  <c r="K22" i="2"/>
  <c r="N17" i="2" l="1"/>
  <c r="L25" i="2"/>
  <c r="N25" i="2" s="1"/>
  <c r="L32" i="2" l="1"/>
</calcChain>
</file>

<file path=xl/sharedStrings.xml><?xml version="1.0" encoding="utf-8"?>
<sst xmlns="http://schemas.openxmlformats.org/spreadsheetml/2006/main" count="86" uniqueCount="67">
  <si>
    <r>
      <rPr>
        <sz val="6"/>
        <rFont val="Comic Sans MS"/>
        <family val="4"/>
      </rPr>
      <t>Local : Armindo Rieze</t>
    </r>
    <r>
      <rPr>
        <b/>
        <sz val="6"/>
        <rFont val="Arial"/>
        <family val="2"/>
      </rPr>
      <t xml:space="preserve">
</t>
    </r>
    <r>
      <rPr>
        <vertAlign val="superscript"/>
        <sz val="6"/>
        <rFont val="Comic Sans MS"/>
        <family val="4"/>
      </rPr>
      <t>Área Total: 2.567,90</t>
    </r>
    <r>
      <rPr>
        <b/>
        <u/>
        <vertAlign val="superscript"/>
        <sz val="6"/>
        <rFont val="Comic Sans MS"/>
        <family val="4"/>
      </rPr>
      <t> </t>
    </r>
    <r>
      <rPr>
        <b/>
        <u/>
        <vertAlign val="superscript"/>
        <sz val="6"/>
        <rFont val="Arial"/>
        <family val="2"/>
      </rPr>
      <t>m</t>
    </r>
    <r>
      <rPr>
        <b/>
        <vertAlign val="superscript"/>
        <sz val="6"/>
        <rFont val="Arial"/>
        <family val="2"/>
      </rPr>
      <t xml:space="preserve">²                     </t>
    </r>
    <r>
      <rPr>
        <b/>
        <vertAlign val="superscript"/>
        <sz val="5.5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</t>
    </r>
    <r>
      <rPr>
        <sz val="5.5"/>
        <rFont val="Comic Sans MS"/>
        <family val="4"/>
      </rPr>
      <t>BDI = 0%</t>
    </r>
  </si>
  <si>
    <r>
      <rPr>
        <b/>
        <sz val="5.5"/>
        <rFont val="Comic Sans MS"/>
        <family val="4"/>
      </rPr>
      <t>Item</t>
    </r>
  </si>
  <si>
    <r>
      <rPr>
        <b/>
        <sz val="5.5"/>
        <rFont val="Comic Sans MS"/>
        <family val="4"/>
      </rPr>
      <t xml:space="preserve">Código
</t>
    </r>
    <r>
      <rPr>
        <b/>
        <sz val="5.5"/>
        <rFont val="Comic Sans MS"/>
        <family val="4"/>
      </rPr>
      <t>SINAPI</t>
    </r>
  </si>
  <si>
    <r>
      <rPr>
        <b/>
        <sz val="5.5"/>
        <rFont val="Comic Sans MS"/>
        <family val="4"/>
      </rPr>
      <t xml:space="preserve">Custo R$
</t>
    </r>
    <r>
      <rPr>
        <b/>
        <sz val="5.5"/>
        <rFont val="Comic Sans MS"/>
        <family val="4"/>
      </rPr>
      <t>SINAPI</t>
    </r>
  </si>
  <si>
    <r>
      <rPr>
        <b/>
        <sz val="5.5"/>
        <rFont val="Comic Sans MS"/>
        <family val="4"/>
      </rPr>
      <t>Discriminação</t>
    </r>
  </si>
  <si>
    <r>
      <rPr>
        <b/>
        <sz val="5.5"/>
        <rFont val="Comic Sans MS"/>
        <family val="4"/>
      </rPr>
      <t>Quant.</t>
    </r>
  </si>
  <si>
    <r>
      <rPr>
        <b/>
        <sz val="5.5"/>
        <rFont val="Comic Sans MS"/>
        <family val="4"/>
      </rPr>
      <t>Unid.</t>
    </r>
  </si>
  <si>
    <r>
      <rPr>
        <b/>
        <sz val="5.5"/>
        <rFont val="Comic Sans MS"/>
        <family val="4"/>
      </rPr>
      <t>Custo c/  BDI</t>
    </r>
  </si>
  <si>
    <r>
      <rPr>
        <b/>
        <sz val="5.5"/>
        <rFont val="Comic Sans MS"/>
        <family val="4"/>
      </rPr>
      <t>Valor total</t>
    </r>
  </si>
  <si>
    <r>
      <rPr>
        <b/>
        <sz val="5.5"/>
        <rFont val="Comic Sans MS"/>
        <family val="4"/>
      </rPr>
      <t>Total</t>
    </r>
  </si>
  <si>
    <r>
      <rPr>
        <b/>
        <sz val="5.5"/>
        <rFont val="Comic Sans MS"/>
        <family val="4"/>
      </rPr>
      <t>(R$)</t>
    </r>
  </si>
  <si>
    <t>SERVIÇOS PRELIMINARES</t>
  </si>
  <si>
    <t>Placa de obra</t>
  </si>
  <si>
    <t>1.1</t>
  </si>
  <si>
    <t>4813 I</t>
  </si>
  <si>
    <t xml:space="preserve">Placa da obra (Para Construção Civil) em chapa aço galvanizada N. 22,
Adesivada, de (2,40 x 1,20 m) (Sem Postes para Fixação)
</t>
  </si>
  <si>
    <t>m²</t>
  </si>
  <si>
    <t>1.2</t>
  </si>
  <si>
    <t>4513 I</t>
  </si>
  <si>
    <t xml:space="preserve">Caibro 5 x 5 cm em pinus, mista ou equivalente da região
</t>
  </si>
  <si>
    <t>m</t>
  </si>
  <si>
    <r>
      <rPr>
        <b/>
        <sz val="5.5"/>
        <rFont val="Comic Sans MS"/>
        <family val="4"/>
      </rPr>
      <t>Total do item........................................................................................................................</t>
    </r>
  </si>
  <si>
    <t>BASE PARA PAVIMENTAÇÃO</t>
  </si>
  <si>
    <t>Sub-base em rachão - 20cm</t>
  </si>
  <si>
    <t>2.1</t>
  </si>
  <si>
    <t>Ata Município</t>
  </si>
  <si>
    <t>Aquisição pedra rachão para execução de sub base para pavimentação (incluindo 50cm de abas laterais para suporte); esp 20cm + empolamento - Entregue no município</t>
  </si>
  <si>
    <t>Ton</t>
  </si>
  <si>
    <t>Base em brita graduada - 15cm</t>
  </si>
  <si>
    <t>2.3</t>
  </si>
  <si>
    <t>Ata CIDIR</t>
  </si>
  <si>
    <t>Aquisição de brita graduada para execução de base de para pavimentação asfáltica; esp 15cm + empolamento</t>
  </si>
  <si>
    <t>Área pavimentada*espessura + empolamento 2567,90*0,15=385,185m³+50%=577,77m³</t>
  </si>
  <si>
    <t>2.4</t>
  </si>
  <si>
    <t>95878 S</t>
  </si>
  <si>
    <t>Transporte com caminhão basculante de 17,5 Ton, em via urbana
pavimentada, DMT até 30 km</t>
  </si>
  <si>
    <t>t x km</t>
  </si>
  <si>
    <t>895,56t x 30km =  26866,65 txkm</t>
  </si>
  <si>
    <t>2.5</t>
  </si>
  <si>
    <t>93596 S</t>
  </si>
  <si>
    <t>Transporte com caminhão basculante de 17,5 Ton, em via urbana
pavimentada, adicional para DMT excedente a 30km</t>
  </si>
  <si>
    <t>895,56t x 15km =  13433,33 txkm</t>
  </si>
  <si>
    <t>PAVIMENTAÇÃO - CAMADA ÚNICA</t>
  </si>
  <si>
    <r>
      <rPr>
        <b/>
        <sz val="5.5"/>
        <rFont val="Comic Sans MS"/>
        <family val="4"/>
      </rPr>
      <t>Pavimentação Asfáltica c/ CBUQ - Camada Única 5 cm</t>
    </r>
  </si>
  <si>
    <t>3.1</t>
  </si>
  <si>
    <t>Res. CIDIR</t>
  </si>
  <si>
    <r>
      <rPr>
        <sz val="5.5"/>
        <rFont val="Comic Sans MS"/>
        <family val="4"/>
      </rPr>
      <t>Execução de Imprimação com Asfalto Diluído CM-30</t>
    </r>
  </si>
  <si>
    <r>
      <rPr>
        <sz val="5.5"/>
        <rFont val="Comic Sans MS"/>
        <family val="4"/>
      </rPr>
      <t>m²</t>
    </r>
  </si>
  <si>
    <t>3.2</t>
  </si>
  <si>
    <r>
      <rPr>
        <sz val="5.5"/>
        <rFont val="Comic Sans MS"/>
        <family val="4"/>
      </rPr>
      <t>Pintura de Ligação com emulsão asfáltica RR-2C</t>
    </r>
  </si>
  <si>
    <t>3.3</t>
  </si>
  <si>
    <r>
      <rPr>
        <sz val="5.5"/>
        <rFont val="Comic Sans MS"/>
        <family val="4"/>
      </rPr>
      <t xml:space="preserve">Construção de Pavimento com aplicação de Concreto Betuminoso Usinado a
</t>
    </r>
    <r>
      <rPr>
        <sz val="5.5"/>
        <rFont val="Comic Sans MS"/>
        <family val="4"/>
      </rPr>
      <t>Quente (CBUQ), Exclusive Transporte</t>
    </r>
  </si>
  <si>
    <r>
      <rPr>
        <sz val="5.5"/>
        <rFont val="Comic Sans MS"/>
        <family val="4"/>
      </rPr>
      <t>Ton</t>
    </r>
  </si>
  <si>
    <t>3.4</t>
  </si>
  <si>
    <t>3.5</t>
  </si>
  <si>
    <r>
      <rPr>
        <b/>
        <sz val="5.5"/>
        <rFont val="Comic Sans MS"/>
        <family val="4"/>
      </rPr>
      <t>SINALIZAÇÃO VIÁRIA HORIZONTAL</t>
    </r>
  </si>
  <si>
    <t>4.1</t>
  </si>
  <si>
    <t>CIDIR</t>
  </si>
  <si>
    <t xml:space="preserve">Sinalização Horizontal com Tinta Retrorrefletiva a Base de Resina       </t>
  </si>
  <si>
    <r>
      <rPr>
        <sz val="5.5"/>
        <rFont val="Comic Sans MS"/>
        <family val="4"/>
      </rPr>
      <t>Unid.</t>
    </r>
  </si>
  <si>
    <r>
      <rPr>
        <b/>
        <sz val="5.5"/>
        <rFont val="Comic Sans MS"/>
        <family val="4"/>
      </rPr>
      <t>ENSAIO DE CONTROLE TECNOLOGICO</t>
    </r>
  </si>
  <si>
    <t>7.1</t>
  </si>
  <si>
    <t xml:space="preserve">Ensaio de controle Tecnologico de Pavimento Asfáltico por quadra ou 150      </t>
  </si>
  <si>
    <r>
      <rPr>
        <b/>
        <sz val="7.5"/>
        <rFont val="Comic Sans MS"/>
        <family val="4"/>
      </rPr>
      <t>TOTAL GERAL DO TRECHO</t>
    </r>
    <r>
      <rPr>
        <sz val="7.5"/>
        <rFont val="Times New Roman"/>
        <family val="1"/>
      </rPr>
      <t xml:space="preserve">                                                                                                    </t>
    </r>
    <r>
      <rPr>
        <b/>
        <sz val="7.5"/>
        <rFont val="Comic Sans MS"/>
        <family val="4"/>
      </rPr>
      <t>R$</t>
    </r>
  </si>
  <si>
    <t>Orçamento - CIDIR</t>
  </si>
  <si>
    <t>328,69t x 30km = 16073,00 txkm</t>
  </si>
  <si>
    <t>328,69t x 15km =  3155,44 txkm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</si>
</sst>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5.5"/>
      <name val="Times New Roman"/>
      <family val="4"/>
      <charset val="204"/>
    </font>
    <font>
      <sz val="6"/>
      <name val="Comic Sans MS"/>
      <family val="4"/>
    </font>
    <font>
      <b/>
      <sz val="6"/>
      <name val="Arial"/>
      <family val="2"/>
    </font>
    <font>
      <vertAlign val="superscript"/>
      <sz val="6"/>
      <name val="Comic Sans MS"/>
      <family val="4"/>
    </font>
    <font>
      <b/>
      <u/>
      <vertAlign val="superscript"/>
      <sz val="6"/>
      <name val="Comic Sans MS"/>
      <family val="4"/>
    </font>
    <font>
      <b/>
      <u/>
      <vertAlign val="superscript"/>
      <sz val="6"/>
      <name val="Arial"/>
      <family val="2"/>
    </font>
    <font>
      <b/>
      <vertAlign val="superscript"/>
      <sz val="6"/>
      <name val="Arial"/>
      <family val="2"/>
    </font>
    <font>
      <b/>
      <vertAlign val="superscript"/>
      <sz val="5.5"/>
      <name val="Arial"/>
      <family val="2"/>
    </font>
    <font>
      <sz val="5.5"/>
      <name val="Comic Sans MS"/>
      <family val="4"/>
    </font>
    <font>
      <b/>
      <sz val="5.5"/>
      <name val="Comic Sans MS"/>
      <family val="4"/>
    </font>
    <font>
      <b/>
      <sz val="5.5"/>
      <color rgb="FF000000"/>
      <name val="Comic Sans MS"/>
      <family val="2"/>
    </font>
    <font>
      <sz val="5.5"/>
      <color rgb="FF000000"/>
      <name val="Comic Sans MS"/>
      <family val="2"/>
    </font>
    <font>
      <sz val="6"/>
      <color rgb="FF000000"/>
      <name val="Times New Roman"/>
      <family val="1"/>
    </font>
    <font>
      <sz val="7.5"/>
      <name val="Times New Roman"/>
      <family val="4"/>
      <charset val="204"/>
    </font>
    <font>
      <b/>
      <sz val="7.5"/>
      <name val="Comic Sans MS"/>
      <family val="4"/>
    </font>
    <font>
      <sz val="7.5"/>
      <name val="Times New Roman"/>
      <family val="1"/>
    </font>
    <font>
      <b/>
      <sz val="7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DDD9C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 applyAlignment="1">
      <alignment horizontal="left" vertical="top"/>
    </xf>
    <xf numFmtId="0" fontId="2" fillId="0" borderId="0" xfId="1" applyFont="1" applyAlignment="1">
      <alignment horizontal="left" vertical="top"/>
    </xf>
    <xf numFmtId="0" fontId="12" fillId="2" borderId="11" xfId="1" applyFont="1" applyFill="1" applyBorder="1" applyAlignment="1">
      <alignment horizontal="left" vertical="top" wrapText="1"/>
    </xf>
    <xf numFmtId="0" fontId="12" fillId="2" borderId="11" xfId="1" applyFont="1" applyFill="1" applyBorder="1" applyAlignment="1">
      <alignment horizontal="right" vertical="top" wrapText="1"/>
    </xf>
    <xf numFmtId="0" fontId="12" fillId="2" borderId="12" xfId="1" applyFont="1" applyFill="1" applyBorder="1" applyAlignment="1">
      <alignment horizontal="left" vertical="top" wrapText="1" indent="2"/>
    </xf>
    <xf numFmtId="0" fontId="12" fillId="2" borderId="17" xfId="1" applyFont="1" applyFill="1" applyBorder="1" applyAlignment="1">
      <alignment horizontal="left" vertical="top" wrapText="1" indent="2"/>
    </xf>
    <xf numFmtId="0" fontId="12" fillId="2" borderId="18" xfId="1" applyFont="1" applyFill="1" applyBorder="1" applyAlignment="1">
      <alignment horizontal="left" vertical="top" wrapText="1" indent="2"/>
    </xf>
    <xf numFmtId="1" fontId="13" fillId="3" borderId="19" xfId="1" applyNumberFormat="1" applyFont="1" applyFill="1" applyBorder="1" applyAlignment="1">
      <alignment horizontal="right" vertical="top" shrinkToFit="1"/>
    </xf>
    <xf numFmtId="0" fontId="1" fillId="3" borderId="20" xfId="1" applyFill="1" applyBorder="1" applyAlignment="1">
      <alignment horizontal="left" wrapText="1"/>
    </xf>
    <xf numFmtId="0" fontId="1" fillId="0" borderId="25" xfId="1" applyBorder="1" applyAlignment="1">
      <alignment horizontal="left" wrapText="1"/>
    </xf>
    <xf numFmtId="0" fontId="1" fillId="0" borderId="26" xfId="1" applyBorder="1" applyAlignment="1">
      <alignment horizontal="left" wrapText="1"/>
    </xf>
    <xf numFmtId="0" fontId="1" fillId="0" borderId="27" xfId="1" applyBorder="1" applyAlignment="1">
      <alignment horizontal="left" wrapText="1"/>
    </xf>
    <xf numFmtId="0" fontId="11" fillId="0" borderId="7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2" fontId="14" fillId="0" borderId="8" xfId="1" applyNumberFormat="1" applyFont="1" applyBorder="1" applyAlignment="1">
      <alignment horizontal="right" vertical="top" shrinkToFit="1"/>
    </xf>
    <xf numFmtId="2" fontId="14" fillId="0" borderId="0" xfId="1" applyNumberFormat="1" applyFont="1" applyAlignment="1">
      <alignment horizontal="right" vertical="top" shrinkToFit="1"/>
    </xf>
    <xf numFmtId="0" fontId="11" fillId="0" borderId="0" xfId="1" applyFont="1" applyAlignment="1">
      <alignment horizontal="center" vertical="top" wrapText="1"/>
    </xf>
    <xf numFmtId="0" fontId="1" fillId="0" borderId="13" xfId="1" applyBorder="1" applyAlignment="1">
      <alignment horizontal="left" wrapText="1"/>
    </xf>
    <xf numFmtId="0" fontId="1" fillId="0" borderId="11" xfId="1" applyBorder="1" applyAlignment="1">
      <alignment horizontal="left" wrapText="1"/>
    </xf>
    <xf numFmtId="4" fontId="13" fillId="0" borderId="28" xfId="1" applyNumberFormat="1" applyFont="1" applyBorder="1" applyAlignment="1">
      <alignment horizontal="right" vertical="top" shrinkToFit="1"/>
    </xf>
    <xf numFmtId="1" fontId="13" fillId="3" borderId="29" xfId="1" applyNumberFormat="1" applyFont="1" applyFill="1" applyBorder="1" applyAlignment="1">
      <alignment horizontal="right" vertical="top" shrinkToFit="1"/>
    </xf>
    <xf numFmtId="0" fontId="1" fillId="3" borderId="23" xfId="1" applyFill="1" applyBorder="1" applyAlignment="1">
      <alignment horizontal="left" wrapText="1"/>
    </xf>
    <xf numFmtId="0" fontId="1" fillId="0" borderId="30" xfId="1" applyBorder="1" applyAlignment="1">
      <alignment horizontal="left" wrapText="1"/>
    </xf>
    <xf numFmtId="0" fontId="1" fillId="0" borderId="31" xfId="1" applyBorder="1" applyAlignment="1">
      <alignment horizontal="left" wrapText="1"/>
    </xf>
    <xf numFmtId="0" fontId="15" fillId="0" borderId="0" xfId="1" applyFont="1" applyAlignment="1">
      <alignment horizontal="left" vertical="top"/>
    </xf>
    <xf numFmtId="0" fontId="11" fillId="0" borderId="32" xfId="1" applyFont="1" applyBorder="1" applyAlignment="1">
      <alignment horizontal="left" vertical="top" wrapText="1"/>
    </xf>
    <xf numFmtId="0" fontId="11" fillId="0" borderId="33" xfId="1" applyFont="1" applyBorder="1" applyAlignment="1">
      <alignment horizontal="left" vertical="top" wrapText="1"/>
    </xf>
    <xf numFmtId="2" fontId="14" fillId="0" borderId="33" xfId="1" applyNumberFormat="1" applyFont="1" applyBorder="1" applyAlignment="1">
      <alignment horizontal="right" vertical="top" shrinkToFit="1"/>
    </xf>
    <xf numFmtId="0" fontId="1" fillId="0" borderId="27" xfId="1" applyBorder="1" applyAlignment="1">
      <alignment horizontal="left" vertical="center" wrapText="1"/>
    </xf>
    <xf numFmtId="0" fontId="15" fillId="0" borderId="0" xfId="1" applyFont="1" applyAlignment="1">
      <alignment horizontal="left" vertical="top" wrapText="1"/>
    </xf>
    <xf numFmtId="0" fontId="1" fillId="0" borderId="32" xfId="1" applyBorder="1" applyAlignment="1">
      <alignment horizontal="left" wrapText="1"/>
    </xf>
    <xf numFmtId="0" fontId="1" fillId="0" borderId="33" xfId="1" applyBorder="1" applyAlignment="1">
      <alignment horizontal="left" wrapText="1"/>
    </xf>
    <xf numFmtId="0" fontId="1" fillId="0" borderId="35" xfId="1" applyBorder="1" applyAlignment="1">
      <alignment horizontal="left" wrapText="1"/>
    </xf>
    <xf numFmtId="0" fontId="1" fillId="0" borderId="36" xfId="1" applyBorder="1" applyAlignment="1">
      <alignment horizontal="left" wrapText="1"/>
    </xf>
    <xf numFmtId="1" fontId="13" fillId="3" borderId="37" xfId="1" applyNumberFormat="1" applyFont="1" applyFill="1" applyBorder="1" applyAlignment="1">
      <alignment horizontal="right" vertical="top" shrinkToFit="1"/>
    </xf>
    <xf numFmtId="0" fontId="1" fillId="3" borderId="15" xfId="1" applyFill="1" applyBorder="1" applyAlignment="1">
      <alignment horizontal="left" wrapText="1"/>
    </xf>
    <xf numFmtId="0" fontId="11" fillId="0" borderId="0" xfId="1" applyFont="1" applyAlignment="1">
      <alignment horizontal="left" vertical="top" wrapText="1" indent="1"/>
    </xf>
    <xf numFmtId="4" fontId="14" fillId="0" borderId="0" xfId="1" applyNumberFormat="1" applyFont="1" applyAlignment="1">
      <alignment horizontal="right" vertical="top" shrinkToFit="1"/>
    </xf>
    <xf numFmtId="4" fontId="1" fillId="0" borderId="0" xfId="1" applyNumberFormat="1" applyAlignment="1">
      <alignment horizontal="left" vertical="top"/>
    </xf>
    <xf numFmtId="4" fontId="14" fillId="0" borderId="8" xfId="1" applyNumberFormat="1" applyFont="1" applyBorder="1" applyAlignment="1">
      <alignment horizontal="right" vertical="top" shrinkToFit="1"/>
    </xf>
    <xf numFmtId="0" fontId="11" fillId="0" borderId="0" xfId="1" applyFont="1" applyAlignment="1">
      <alignment horizontal="right" vertical="top" wrapText="1"/>
    </xf>
    <xf numFmtId="4" fontId="2" fillId="0" borderId="0" xfId="1" applyNumberFormat="1" applyFont="1" applyAlignment="1">
      <alignment horizontal="left" vertical="top"/>
    </xf>
    <xf numFmtId="0" fontId="11" fillId="0" borderId="17" xfId="1" applyFont="1" applyBorder="1" applyAlignment="1">
      <alignment horizontal="left" vertical="top" wrapText="1"/>
    </xf>
    <xf numFmtId="2" fontId="13" fillId="0" borderId="28" xfId="1" applyNumberFormat="1" applyFont="1" applyBorder="1" applyAlignment="1">
      <alignment horizontal="right" vertical="center" shrinkToFit="1"/>
    </xf>
    <xf numFmtId="2" fontId="2" fillId="0" borderId="0" xfId="1" applyNumberFormat="1" applyFont="1" applyAlignment="1">
      <alignment horizontal="left" vertical="top"/>
    </xf>
    <xf numFmtId="0" fontId="1" fillId="2" borderId="38" xfId="1" applyFill="1" applyBorder="1" applyAlignment="1">
      <alignment horizontal="left" vertical="center" wrapText="1"/>
    </xf>
    <xf numFmtId="0" fontId="1" fillId="2" borderId="39" xfId="1" applyFill="1" applyBorder="1" applyAlignment="1">
      <alignment horizontal="left" vertical="center" wrapText="1"/>
    </xf>
    <xf numFmtId="4" fontId="19" fillId="2" borderId="40" xfId="1" applyNumberFormat="1" applyFont="1" applyFill="1" applyBorder="1" applyAlignment="1">
      <alignment horizontal="right" vertical="top" shrinkToFit="1"/>
    </xf>
    <xf numFmtId="2" fontId="1" fillId="0" borderId="0" xfId="1" applyNumberFormat="1" applyAlignment="1">
      <alignment horizontal="left" vertical="top"/>
    </xf>
    <xf numFmtId="0" fontId="15" fillId="4" borderId="41" xfId="1" applyFont="1" applyFill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2" fillId="0" borderId="14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0" fontId="16" fillId="2" borderId="39" xfId="1" applyFont="1" applyFill="1" applyBorder="1" applyAlignment="1">
      <alignment horizontal="left" vertical="top" wrapText="1"/>
    </xf>
    <xf numFmtId="0" fontId="1" fillId="2" borderId="39" xfId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" fillId="0" borderId="22" xfId="1" applyBorder="1" applyAlignment="1">
      <alignment horizontal="left" wrapText="1"/>
    </xf>
    <xf numFmtId="0" fontId="1" fillId="0" borderId="23" xfId="1" applyBorder="1" applyAlignment="1">
      <alignment horizontal="left" wrapText="1"/>
    </xf>
    <xf numFmtId="0" fontId="1" fillId="0" borderId="24" xfId="1" applyBorder="1" applyAlignment="1">
      <alignment horizontal="left" wrapText="1"/>
    </xf>
    <xf numFmtId="0" fontId="12" fillId="0" borderId="9" xfId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" fillId="0" borderId="9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1" fillId="0" borderId="34" xfId="1" applyFont="1" applyBorder="1" applyAlignment="1">
      <alignment horizontal="left" vertical="top" wrapText="1"/>
    </xf>
    <xf numFmtId="0" fontId="12" fillId="2" borderId="8" xfId="1" applyFont="1" applyFill="1" applyBorder="1" applyAlignment="1">
      <alignment horizontal="left" vertical="top" wrapText="1"/>
    </xf>
    <xf numFmtId="0" fontId="12" fillId="2" borderId="11" xfId="1" applyFont="1" applyFill="1" applyBorder="1" applyAlignment="1">
      <alignment horizontal="left" vertical="top" wrapText="1"/>
    </xf>
    <xf numFmtId="0" fontId="1" fillId="0" borderId="1" xfId="1" applyBorder="1" applyAlignment="1">
      <alignment horizontal="center" vertical="top"/>
    </xf>
    <xf numFmtId="0" fontId="1" fillId="0" borderId="2" xfId="1" applyBorder="1" applyAlignment="1">
      <alignment horizontal="center" vertical="top"/>
    </xf>
    <xf numFmtId="0" fontId="1" fillId="0" borderId="3" xfId="1" applyBorder="1" applyAlignment="1">
      <alignment horizontal="center" vertical="top"/>
    </xf>
    <xf numFmtId="0" fontId="3" fillId="0" borderId="4" xfId="1" applyFont="1" applyBorder="1" applyAlignment="1">
      <alignment horizontal="left" vertical="top" wrapText="1"/>
    </xf>
    <xf numFmtId="0" fontId="1" fillId="0" borderId="5" xfId="1" applyBorder="1" applyAlignment="1">
      <alignment horizontal="left" vertical="top" wrapText="1"/>
    </xf>
    <xf numFmtId="0" fontId="1" fillId="0" borderId="6" xfId="1" applyBorder="1" applyAlignment="1">
      <alignment horizontal="left" vertical="top" wrapText="1"/>
    </xf>
    <xf numFmtId="0" fontId="12" fillId="2" borderId="7" xfId="1" applyFont="1" applyFill="1" applyBorder="1" applyAlignment="1">
      <alignment horizontal="left" vertical="top" wrapText="1"/>
    </xf>
    <xf numFmtId="0" fontId="12" fillId="2" borderId="13" xfId="1" applyFont="1" applyFill="1" applyBorder="1" applyAlignment="1">
      <alignment horizontal="left" vertical="top" wrapText="1"/>
    </xf>
    <xf numFmtId="0" fontId="1" fillId="2" borderId="8" xfId="1" applyFill="1" applyBorder="1" applyAlignment="1">
      <alignment horizontal="left" vertical="top" wrapText="1" indent="1"/>
    </xf>
    <xf numFmtId="0" fontId="1" fillId="2" borderId="11" xfId="1" applyFill="1" applyBorder="1" applyAlignment="1">
      <alignment horizontal="left" vertical="top" wrapText="1" indent="1"/>
    </xf>
    <xf numFmtId="0" fontId="1" fillId="2" borderId="8" xfId="1" applyFill="1" applyBorder="1" applyAlignment="1">
      <alignment horizontal="left" vertical="top" wrapText="1"/>
    </xf>
    <xf numFmtId="0" fontId="1" fillId="2" borderId="11" xfId="1" applyFill="1" applyBorder="1" applyAlignment="1">
      <alignment horizontal="left" vertical="top" wrapText="1"/>
    </xf>
    <xf numFmtId="0" fontId="12" fillId="2" borderId="9" xfId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center" vertical="top" wrapText="1"/>
    </xf>
    <xf numFmtId="0" fontId="12" fillId="2" borderId="10" xfId="1" applyFont="1" applyFill="1" applyBorder="1" applyAlignment="1">
      <alignment horizontal="center" vertical="top" wrapText="1"/>
    </xf>
    <xf numFmtId="0" fontId="12" fillId="2" borderId="14" xfId="1" applyFont="1" applyFill="1" applyBorder="1" applyAlignment="1">
      <alignment horizontal="center" vertical="top" wrapText="1"/>
    </xf>
    <xf numFmtId="0" fontId="12" fillId="2" borderId="15" xfId="1" applyFont="1" applyFill="1" applyBorder="1" applyAlignment="1">
      <alignment horizontal="center" vertical="top" wrapText="1"/>
    </xf>
    <xf numFmtId="0" fontId="12" fillId="2" borderId="16" xfId="1" applyFont="1" applyFill="1" applyBorder="1" applyAlignment="1">
      <alignment horizontal="center" vertical="top" wrapText="1"/>
    </xf>
    <xf numFmtId="2" fontId="12" fillId="2" borderId="8" xfId="1" applyNumberFormat="1" applyFont="1" applyFill="1" applyBorder="1" applyAlignment="1">
      <alignment horizontal="left" vertical="top" wrapText="1"/>
    </xf>
    <xf numFmtId="2" fontId="12" fillId="2" borderId="11" xfId="1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D75D0BD6-73E1-4B84-9EA9-AA2ED0369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115315</xdr:colOff>
      <xdr:row>0</xdr:row>
      <xdr:rowOff>0</xdr:rowOff>
    </xdr:from>
    <xdr:ext cx="1736089" cy="635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7BDBA036-A7E9-47D7-8579-6486B2B0089B}"/>
            </a:ext>
          </a:extLst>
        </xdr:cNvPr>
        <xdr:cNvSpPr/>
      </xdr:nvSpPr>
      <xdr:spPr>
        <a:xfrm>
          <a:off x="4125340" y="6381750"/>
          <a:ext cx="1736089" cy="6350"/>
        </a:xfrm>
        <a:custGeom>
          <a:avLst/>
          <a:gdLst/>
          <a:ahLst/>
          <a:cxnLst/>
          <a:rect l="0" t="0" r="0" b="0"/>
          <a:pathLst>
            <a:path w="1736089" h="6350">
              <a:moveTo>
                <a:pt x="1735836" y="0"/>
              </a:moveTo>
              <a:lnTo>
                <a:pt x="0" y="0"/>
              </a:lnTo>
              <a:lnTo>
                <a:pt x="0" y="6096"/>
              </a:lnTo>
              <a:lnTo>
                <a:pt x="1735836" y="6096"/>
              </a:lnTo>
              <a:lnTo>
                <a:pt x="173583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90095</xdr:colOff>
      <xdr:row>0</xdr:row>
      <xdr:rowOff>0</xdr:rowOff>
    </xdr:from>
    <xdr:ext cx="1736089" cy="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254DD2C8-C076-4B9D-9C03-AE053931A7E4}"/>
            </a:ext>
          </a:extLst>
        </xdr:cNvPr>
        <xdr:cNvSpPr/>
      </xdr:nvSpPr>
      <xdr:spPr>
        <a:xfrm>
          <a:off x="4096945" y="6381750"/>
          <a:ext cx="1736089" cy="6350"/>
        </a:xfrm>
        <a:custGeom>
          <a:avLst/>
          <a:gdLst/>
          <a:ahLst/>
          <a:cxnLst/>
          <a:rect l="0" t="0" r="0" b="0"/>
          <a:pathLst>
            <a:path w="1736089" h="6350">
              <a:moveTo>
                <a:pt x="1735836" y="0"/>
              </a:moveTo>
              <a:lnTo>
                <a:pt x="0" y="0"/>
              </a:lnTo>
              <a:lnTo>
                <a:pt x="0" y="6096"/>
              </a:lnTo>
              <a:lnTo>
                <a:pt x="1735836" y="6096"/>
              </a:lnTo>
              <a:lnTo>
                <a:pt x="173583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9</xdr:col>
      <xdr:colOff>79247</xdr:colOff>
      <xdr:row>0</xdr:row>
      <xdr:rowOff>0</xdr:rowOff>
    </xdr:from>
    <xdr:ext cx="1736089" cy="6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32B6804-3FB2-42B3-A985-2CE3C583A6D3}"/>
            </a:ext>
          </a:extLst>
        </xdr:cNvPr>
        <xdr:cNvSpPr/>
      </xdr:nvSpPr>
      <xdr:spPr>
        <a:xfrm>
          <a:off x="5041772" y="6381750"/>
          <a:ext cx="1736089" cy="6350"/>
        </a:xfrm>
        <a:custGeom>
          <a:avLst/>
          <a:gdLst/>
          <a:ahLst/>
          <a:cxnLst/>
          <a:rect l="0" t="0" r="0" b="0"/>
          <a:pathLst>
            <a:path w="1736089" h="6350">
              <a:moveTo>
                <a:pt x="1735836" y="0"/>
              </a:moveTo>
              <a:lnTo>
                <a:pt x="0" y="0"/>
              </a:lnTo>
              <a:lnTo>
                <a:pt x="0" y="6096"/>
              </a:lnTo>
              <a:lnTo>
                <a:pt x="1735836" y="6096"/>
              </a:lnTo>
              <a:lnTo>
                <a:pt x="173583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0F7F-DB1D-41AA-A0B7-355FD4B91318}">
  <sheetPr>
    <pageSetUpPr fitToPage="1"/>
  </sheetPr>
  <dimension ref="A1:N32"/>
  <sheetViews>
    <sheetView tabSelected="1" zoomScale="160" zoomScaleNormal="160" workbookViewId="0">
      <selection activeCell="N9" sqref="N9"/>
    </sheetView>
  </sheetViews>
  <sheetFormatPr defaultColWidth="8.7109375" defaultRowHeight="12.75" x14ac:dyDescent="0.25"/>
  <cols>
    <col min="1" max="1" width="2.85546875" style="1" customWidth="1"/>
    <col min="2" max="2" width="8.140625" style="1" customWidth="1"/>
    <col min="3" max="3" width="5.140625" style="1" customWidth="1"/>
    <col min="4" max="4" width="4.28515625" style="1" customWidth="1"/>
    <col min="5" max="5" width="5.28515625" style="1" customWidth="1"/>
    <col min="6" max="6" width="31.7109375" style="1" customWidth="1"/>
    <col min="7" max="7" width="2" style="1" customWidth="1"/>
    <col min="8" max="8" width="6.28515625" style="49" customWidth="1"/>
    <col min="9" max="9" width="5.28515625" style="1" customWidth="1"/>
    <col min="10" max="10" width="9.42578125" style="1" customWidth="1"/>
    <col min="11" max="11" width="8.5703125" style="1" customWidth="1"/>
    <col min="12" max="12" width="9.42578125" style="1" customWidth="1"/>
    <col min="13" max="13" width="28.7109375" style="1" customWidth="1"/>
    <col min="14" max="14" width="9" style="2" bestFit="1" customWidth="1"/>
    <col min="15" max="16384" width="8.7109375" style="1"/>
  </cols>
  <sheetData>
    <row r="1" spans="1:14" ht="13.5" thickBot="1" x14ac:dyDescent="0.3">
      <c r="A1" s="69" t="s">
        <v>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14" ht="28.5" customHeight="1" thickBot="1" x14ac:dyDescent="0.3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</row>
    <row r="3" spans="1:14" ht="9.9499999999999993" customHeight="1" x14ac:dyDescent="0.25">
      <c r="A3" s="75" t="s">
        <v>1</v>
      </c>
      <c r="B3" s="77" t="s">
        <v>2</v>
      </c>
      <c r="C3" s="79" t="s">
        <v>3</v>
      </c>
      <c r="D3" s="81" t="s">
        <v>4</v>
      </c>
      <c r="E3" s="82"/>
      <c r="F3" s="82"/>
      <c r="G3" s="83"/>
      <c r="H3" s="87" t="s">
        <v>5</v>
      </c>
      <c r="I3" s="67" t="s">
        <v>6</v>
      </c>
      <c r="J3" s="3" t="s">
        <v>7</v>
      </c>
      <c r="K3" s="4" t="s">
        <v>8</v>
      </c>
      <c r="L3" s="5" t="s">
        <v>9</v>
      </c>
    </row>
    <row r="4" spans="1:14" ht="9.9499999999999993" customHeight="1" x14ac:dyDescent="0.25">
      <c r="A4" s="76"/>
      <c r="B4" s="78"/>
      <c r="C4" s="80"/>
      <c r="D4" s="84"/>
      <c r="E4" s="85"/>
      <c r="F4" s="85"/>
      <c r="G4" s="86"/>
      <c r="H4" s="88"/>
      <c r="I4" s="68"/>
      <c r="J4" s="6" t="s">
        <v>10</v>
      </c>
      <c r="K4" s="6" t="s">
        <v>10</v>
      </c>
      <c r="L4" s="7" t="s">
        <v>10</v>
      </c>
    </row>
    <row r="5" spans="1:14" ht="9.9499999999999993" customHeight="1" x14ac:dyDescent="0.2">
      <c r="A5" s="8">
        <v>1</v>
      </c>
      <c r="B5" s="9"/>
      <c r="C5" s="9"/>
      <c r="D5" s="57" t="s">
        <v>11</v>
      </c>
      <c r="E5" s="57"/>
      <c r="F5" s="57"/>
      <c r="G5" s="58"/>
      <c r="H5" s="59"/>
      <c r="I5" s="60"/>
      <c r="J5" s="60"/>
      <c r="K5" s="60"/>
      <c r="L5" s="61"/>
    </row>
    <row r="6" spans="1:14" ht="9" customHeight="1" x14ac:dyDescent="0.2">
      <c r="A6" s="10"/>
      <c r="B6" s="11"/>
      <c r="C6" s="11"/>
      <c r="D6" s="62" t="s">
        <v>12</v>
      </c>
      <c r="E6" s="63"/>
      <c r="F6" s="63"/>
      <c r="G6" s="63"/>
      <c r="H6" s="63"/>
      <c r="I6" s="63"/>
      <c r="J6" s="63"/>
      <c r="K6" s="63"/>
      <c r="L6" s="12"/>
    </row>
    <row r="7" spans="1:14" ht="17.45" customHeight="1" x14ac:dyDescent="0.2">
      <c r="A7" s="13" t="s">
        <v>13</v>
      </c>
      <c r="B7" s="14" t="s">
        <v>14</v>
      </c>
      <c r="C7" s="15">
        <v>250</v>
      </c>
      <c r="D7" s="51" t="s">
        <v>15</v>
      </c>
      <c r="E7" s="52"/>
      <c r="F7" s="52"/>
      <c r="G7" s="52"/>
      <c r="H7" s="16">
        <v>4.5</v>
      </c>
      <c r="I7" s="17" t="s">
        <v>16</v>
      </c>
      <c r="J7" s="16">
        <f>C7</f>
        <v>250</v>
      </c>
      <c r="K7" s="16">
        <f>H7*J7</f>
        <v>1125</v>
      </c>
      <c r="L7" s="12"/>
    </row>
    <row r="8" spans="1:14" ht="9.6" customHeight="1" x14ac:dyDescent="0.2">
      <c r="A8" s="13" t="s">
        <v>17</v>
      </c>
      <c r="B8" s="14" t="s">
        <v>18</v>
      </c>
      <c r="C8" s="15">
        <v>6.04</v>
      </c>
      <c r="D8" s="51" t="s">
        <v>19</v>
      </c>
      <c r="E8" s="52"/>
      <c r="F8" s="52"/>
      <c r="G8" s="52"/>
      <c r="H8" s="16">
        <v>9</v>
      </c>
      <c r="I8" s="17" t="s">
        <v>20</v>
      </c>
      <c r="J8" s="16">
        <f>C8</f>
        <v>6.04</v>
      </c>
      <c r="K8" s="16">
        <f>H8*J8</f>
        <v>54.36</v>
      </c>
      <c r="L8" s="12"/>
    </row>
    <row r="9" spans="1:14" ht="9.9499999999999993" customHeight="1" x14ac:dyDescent="0.2">
      <c r="A9" s="18"/>
      <c r="B9" s="19"/>
      <c r="C9" s="19"/>
      <c r="D9" s="53" t="s">
        <v>21</v>
      </c>
      <c r="E9" s="54"/>
      <c r="F9" s="54"/>
      <c r="G9" s="54"/>
      <c r="H9" s="54"/>
      <c r="I9" s="54"/>
      <c r="J9" s="54"/>
      <c r="K9" s="54"/>
      <c r="L9" s="20">
        <f>SUM(,K7:K8)</f>
        <v>1179.3599999999999</v>
      </c>
      <c r="N9" s="42">
        <f>L9-0</f>
        <v>1179.3599999999999</v>
      </c>
    </row>
    <row r="10" spans="1:14" ht="11.1" customHeight="1" x14ac:dyDescent="0.2">
      <c r="A10" s="21">
        <v>2</v>
      </c>
      <c r="B10" s="22"/>
      <c r="C10" s="22"/>
      <c r="D10" s="57" t="s">
        <v>22</v>
      </c>
      <c r="E10" s="57"/>
      <c r="F10" s="57"/>
      <c r="G10" s="58"/>
      <c r="H10" s="59"/>
      <c r="I10" s="60"/>
      <c r="J10" s="60"/>
      <c r="K10" s="60"/>
      <c r="L10" s="61"/>
    </row>
    <row r="11" spans="1:14" ht="8.25" customHeight="1" x14ac:dyDescent="0.2">
      <c r="A11" s="23"/>
      <c r="B11" s="24"/>
      <c r="C11" s="24"/>
      <c r="D11" s="63" t="s">
        <v>23</v>
      </c>
      <c r="E11" s="63"/>
      <c r="F11" s="63"/>
      <c r="G11" s="63"/>
      <c r="H11" s="63"/>
      <c r="I11" s="63"/>
      <c r="J11" s="63"/>
      <c r="K11" s="63"/>
      <c r="L11" s="12"/>
      <c r="M11" s="25"/>
    </row>
    <row r="12" spans="1:14" ht="16.5" customHeight="1" x14ac:dyDescent="0.25">
      <c r="A12" s="26" t="s">
        <v>24</v>
      </c>
      <c r="B12" s="27" t="s">
        <v>25</v>
      </c>
      <c r="C12" s="28">
        <v>34</v>
      </c>
      <c r="D12" s="52" t="s">
        <v>26</v>
      </c>
      <c r="E12" s="65"/>
      <c r="F12" s="65"/>
      <c r="G12" s="65"/>
      <c r="H12" s="16">
        <f>(2567.9+(288.336*0.5*2))*0.2*1.5*1.5</f>
        <v>1285.3062</v>
      </c>
      <c r="I12" s="17" t="s">
        <v>27</v>
      </c>
      <c r="J12" s="16">
        <v>69</v>
      </c>
      <c r="K12" s="16">
        <f>J12*H12</f>
        <v>88686.127800000002</v>
      </c>
      <c r="L12" s="29"/>
      <c r="M12" s="30"/>
    </row>
    <row r="13" spans="1:14" ht="10.5" customHeight="1" x14ac:dyDescent="0.2">
      <c r="A13" s="31"/>
      <c r="B13" s="32"/>
      <c r="C13" s="32"/>
      <c r="D13" s="63" t="s">
        <v>28</v>
      </c>
      <c r="E13" s="63"/>
      <c r="F13" s="63"/>
      <c r="G13" s="63"/>
      <c r="H13" s="63"/>
      <c r="I13" s="63"/>
      <c r="J13" s="63"/>
      <c r="K13" s="63"/>
      <c r="L13" s="12"/>
    </row>
    <row r="14" spans="1:14" ht="17.100000000000001" customHeight="1" x14ac:dyDescent="0.25">
      <c r="A14" s="26" t="s">
        <v>29</v>
      </c>
      <c r="B14" s="27" t="s">
        <v>30</v>
      </c>
      <c r="C14" s="28">
        <v>69</v>
      </c>
      <c r="D14" s="52" t="s">
        <v>31</v>
      </c>
      <c r="E14" s="65"/>
      <c r="F14" s="65"/>
      <c r="G14" s="65"/>
      <c r="H14" s="16">
        <f>H20*0.15*1.5*1.55</f>
        <v>895.55512500000009</v>
      </c>
      <c r="I14" s="17" t="s">
        <v>27</v>
      </c>
      <c r="J14" s="16">
        <f t="shared" ref="J14:J16" si="0">C14</f>
        <v>69</v>
      </c>
      <c r="K14" s="16">
        <f t="shared" ref="K14:K16" si="1">J14*H14</f>
        <v>61793.303625000008</v>
      </c>
      <c r="L14" s="29"/>
      <c r="M14" s="50" t="s">
        <v>32</v>
      </c>
    </row>
    <row r="15" spans="1:14" s="2" customFormat="1" ht="14.45" customHeight="1" x14ac:dyDescent="0.2">
      <c r="A15" s="26" t="s">
        <v>33</v>
      </c>
      <c r="B15" s="27" t="s">
        <v>34</v>
      </c>
      <c r="C15" s="28">
        <v>1.63</v>
      </c>
      <c r="D15" s="66" t="s">
        <v>35</v>
      </c>
      <c r="E15" s="52"/>
      <c r="F15" s="52"/>
      <c r="G15" s="52"/>
      <c r="H15" s="16">
        <f>H14*30</f>
        <v>26866.653750000001</v>
      </c>
      <c r="I15" s="17" t="s">
        <v>36</v>
      </c>
      <c r="J15" s="16">
        <f t="shared" si="0"/>
        <v>1.63</v>
      </c>
      <c r="K15" s="16">
        <f t="shared" si="1"/>
        <v>43792.645612499997</v>
      </c>
      <c r="L15" s="12"/>
      <c r="M15" s="50" t="s">
        <v>37</v>
      </c>
    </row>
    <row r="16" spans="1:14" s="2" customFormat="1" ht="14.45" customHeight="1" x14ac:dyDescent="0.2">
      <c r="A16" s="26" t="s">
        <v>38</v>
      </c>
      <c r="B16" s="27" t="s">
        <v>39</v>
      </c>
      <c r="C16" s="28">
        <v>0.64</v>
      </c>
      <c r="D16" s="66" t="s">
        <v>40</v>
      </c>
      <c r="E16" s="52"/>
      <c r="F16" s="52"/>
      <c r="G16" s="52"/>
      <c r="H16" s="16">
        <f>H14*15</f>
        <v>13433.326875000001</v>
      </c>
      <c r="I16" s="17" t="s">
        <v>36</v>
      </c>
      <c r="J16" s="16">
        <f t="shared" si="0"/>
        <v>0.64</v>
      </c>
      <c r="K16" s="16">
        <f t="shared" si="1"/>
        <v>8597.3292000000001</v>
      </c>
      <c r="L16" s="12"/>
      <c r="M16" s="50" t="s">
        <v>41</v>
      </c>
    </row>
    <row r="17" spans="1:14" ht="9.9499999999999993" customHeight="1" x14ac:dyDescent="0.2">
      <c r="A17" s="33"/>
      <c r="B17" s="34"/>
      <c r="C17" s="34"/>
      <c r="D17" s="54" t="s">
        <v>21</v>
      </c>
      <c r="E17" s="54"/>
      <c r="F17" s="54"/>
      <c r="G17" s="54"/>
      <c r="H17" s="54"/>
      <c r="I17" s="54"/>
      <c r="J17" s="54"/>
      <c r="K17" s="54"/>
      <c r="L17" s="20">
        <f>SUM(K12:K16)</f>
        <v>202869.40623750002</v>
      </c>
      <c r="M17" s="39"/>
      <c r="N17" s="42">
        <f>L17-107000</f>
        <v>95869.406237500021</v>
      </c>
    </row>
    <row r="18" spans="1:14" ht="9.9499999999999993" customHeight="1" x14ac:dyDescent="0.2">
      <c r="A18" s="35">
        <v>3</v>
      </c>
      <c r="B18" s="36"/>
      <c r="C18" s="36"/>
      <c r="D18" s="57" t="s">
        <v>42</v>
      </c>
      <c r="E18" s="57"/>
      <c r="F18" s="57"/>
      <c r="G18" s="58"/>
      <c r="H18" s="59"/>
      <c r="I18" s="60"/>
      <c r="J18" s="60"/>
      <c r="K18" s="60"/>
      <c r="L18" s="61"/>
    </row>
    <row r="19" spans="1:14" ht="9" customHeight="1" x14ac:dyDescent="0.2">
      <c r="A19" s="10"/>
      <c r="B19" s="11"/>
      <c r="C19" s="11"/>
      <c r="D19" s="62" t="s">
        <v>43</v>
      </c>
      <c r="E19" s="63"/>
      <c r="F19" s="63"/>
      <c r="G19" s="63"/>
      <c r="H19" s="63"/>
      <c r="I19" s="63"/>
      <c r="J19" s="63"/>
      <c r="K19" s="63"/>
      <c r="L19" s="12"/>
    </row>
    <row r="20" spans="1:14" ht="9" customHeight="1" x14ac:dyDescent="0.2">
      <c r="A20" s="13" t="s">
        <v>44</v>
      </c>
      <c r="B20" s="14" t="s">
        <v>45</v>
      </c>
      <c r="C20" s="15">
        <v>7.71</v>
      </c>
      <c r="D20" s="51" t="s">
        <v>46</v>
      </c>
      <c r="E20" s="52"/>
      <c r="F20" s="52"/>
      <c r="G20" s="52"/>
      <c r="H20" s="16">
        <v>2567.9</v>
      </c>
      <c r="I20" s="37" t="s">
        <v>47</v>
      </c>
      <c r="J20" s="16">
        <v>7.71</v>
      </c>
      <c r="K20" s="38">
        <f>J20*H20</f>
        <v>19798.509000000002</v>
      </c>
      <c r="L20" s="12"/>
      <c r="M20" s="39"/>
    </row>
    <row r="21" spans="1:14" ht="9" customHeight="1" x14ac:dyDescent="0.2">
      <c r="A21" s="13" t="s">
        <v>48</v>
      </c>
      <c r="B21" s="14" t="s">
        <v>45</v>
      </c>
      <c r="C21" s="15">
        <v>2.72</v>
      </c>
      <c r="D21" s="51" t="s">
        <v>49</v>
      </c>
      <c r="E21" s="52"/>
      <c r="F21" s="52"/>
      <c r="G21" s="52"/>
      <c r="H21" s="16">
        <v>2567.9</v>
      </c>
      <c r="I21" s="37" t="s">
        <v>47</v>
      </c>
      <c r="J21" s="16">
        <v>2.72</v>
      </c>
      <c r="K21" s="38">
        <f t="shared" ref="K21:K24" si="2">J21*H21</f>
        <v>6984.688000000001</v>
      </c>
      <c r="L21" s="12"/>
    </row>
    <row r="22" spans="1:14" ht="17.100000000000001" customHeight="1" x14ac:dyDescent="0.25">
      <c r="A22" s="13" t="s">
        <v>50</v>
      </c>
      <c r="B22" s="14" t="s">
        <v>45</v>
      </c>
      <c r="C22" s="15">
        <v>450</v>
      </c>
      <c r="D22" s="64" t="s">
        <v>51</v>
      </c>
      <c r="E22" s="65"/>
      <c r="F22" s="65"/>
      <c r="G22" s="65"/>
      <c r="H22" s="16">
        <f>H21*0.05*2.56</f>
        <v>328.69120000000004</v>
      </c>
      <c r="I22" s="37" t="s">
        <v>52</v>
      </c>
      <c r="J22" s="16">
        <v>450</v>
      </c>
      <c r="K22" s="38">
        <f t="shared" si="2"/>
        <v>147911.04000000001</v>
      </c>
      <c r="L22" s="29"/>
    </row>
    <row r="23" spans="1:14" s="2" customFormat="1" ht="14.45" customHeight="1" x14ac:dyDescent="0.2">
      <c r="A23" s="13" t="s">
        <v>53</v>
      </c>
      <c r="B23" s="27" t="s">
        <v>34</v>
      </c>
      <c r="C23" s="28">
        <v>1.63</v>
      </c>
      <c r="D23" s="66" t="s">
        <v>35</v>
      </c>
      <c r="E23" s="52"/>
      <c r="F23" s="52"/>
      <c r="G23" s="52"/>
      <c r="H23" s="16">
        <f>H22*30</f>
        <v>9860.7360000000008</v>
      </c>
      <c r="I23" s="17" t="s">
        <v>36</v>
      </c>
      <c r="J23" s="16">
        <f t="shared" ref="J23:J24" si="3">C23</f>
        <v>1.63</v>
      </c>
      <c r="K23" s="16">
        <f t="shared" si="2"/>
        <v>16072.999680000001</v>
      </c>
      <c r="L23" s="12"/>
      <c r="M23" s="50" t="s">
        <v>65</v>
      </c>
    </row>
    <row r="24" spans="1:14" s="2" customFormat="1" ht="14.45" customHeight="1" x14ac:dyDescent="0.2">
      <c r="A24" s="13" t="s">
        <v>54</v>
      </c>
      <c r="B24" s="27" t="s">
        <v>39</v>
      </c>
      <c r="C24" s="28">
        <v>0.64</v>
      </c>
      <c r="D24" s="66" t="s">
        <v>40</v>
      </c>
      <c r="E24" s="52"/>
      <c r="F24" s="52"/>
      <c r="G24" s="52"/>
      <c r="H24" s="16">
        <f>H22*15</f>
        <v>4930.3680000000004</v>
      </c>
      <c r="I24" s="17" t="s">
        <v>36</v>
      </c>
      <c r="J24" s="16">
        <f t="shared" si="3"/>
        <v>0.64</v>
      </c>
      <c r="K24" s="16">
        <f t="shared" si="2"/>
        <v>3155.4355200000005</v>
      </c>
      <c r="L24" s="12"/>
      <c r="M24" s="50" t="s">
        <v>66</v>
      </c>
    </row>
    <row r="25" spans="1:14" ht="9.9499999999999993" customHeight="1" x14ac:dyDescent="0.2">
      <c r="A25" s="18"/>
      <c r="B25" s="19"/>
      <c r="C25" s="19"/>
      <c r="D25" s="53" t="s">
        <v>21</v>
      </c>
      <c r="E25" s="54"/>
      <c r="F25" s="54"/>
      <c r="G25" s="54"/>
      <c r="H25" s="54"/>
      <c r="I25" s="54"/>
      <c r="J25" s="54"/>
      <c r="K25" s="54"/>
      <c r="L25" s="20">
        <f>SUM(K20:K24)</f>
        <v>193922.67220000003</v>
      </c>
      <c r="N25" s="42">
        <f>L25-161724</f>
        <v>32198.67220000003</v>
      </c>
    </row>
    <row r="26" spans="1:14" ht="9.9499999999999993" customHeight="1" x14ac:dyDescent="0.2">
      <c r="A26" s="8">
        <v>4</v>
      </c>
      <c r="B26" s="9"/>
      <c r="C26" s="9"/>
      <c r="D26" s="57" t="s">
        <v>55</v>
      </c>
      <c r="E26" s="57"/>
      <c r="F26" s="57"/>
      <c r="G26" s="58"/>
      <c r="H26" s="59"/>
      <c r="I26" s="60"/>
      <c r="J26" s="60"/>
      <c r="K26" s="60"/>
      <c r="L26" s="61"/>
    </row>
    <row r="27" spans="1:14" ht="9.9499999999999993" customHeight="1" x14ac:dyDescent="0.2">
      <c r="A27" s="13" t="s">
        <v>56</v>
      </c>
      <c r="B27" s="14" t="s">
        <v>57</v>
      </c>
      <c r="C27" s="40">
        <v>14.5</v>
      </c>
      <c r="D27" s="51" t="s">
        <v>58</v>
      </c>
      <c r="E27" s="52"/>
      <c r="F27" s="52"/>
      <c r="G27" s="52"/>
      <c r="H27" s="16">
        <v>106.13</v>
      </c>
      <c r="I27" s="41" t="s">
        <v>59</v>
      </c>
      <c r="J27" s="38">
        <f>C27</f>
        <v>14.5</v>
      </c>
      <c r="K27" s="38">
        <f>J27*H27</f>
        <v>1538.885</v>
      </c>
      <c r="L27" s="12"/>
    </row>
    <row r="28" spans="1:14" ht="9.9499999999999993" customHeight="1" x14ac:dyDescent="0.2">
      <c r="A28" s="18"/>
      <c r="B28" s="19"/>
      <c r="C28" s="19"/>
      <c r="D28" s="53" t="s">
        <v>21</v>
      </c>
      <c r="E28" s="54"/>
      <c r="F28" s="54"/>
      <c r="G28" s="54"/>
      <c r="H28" s="54"/>
      <c r="I28" s="54"/>
      <c r="J28" s="54"/>
      <c r="K28" s="54"/>
      <c r="L28" s="20">
        <f>SUM(K27)</f>
        <v>1538.885</v>
      </c>
    </row>
    <row r="29" spans="1:14" ht="9.9499999999999993" customHeight="1" x14ac:dyDescent="0.2">
      <c r="A29" s="8">
        <v>7</v>
      </c>
      <c r="B29" s="9"/>
      <c r="C29" s="9"/>
      <c r="D29" s="57" t="s">
        <v>60</v>
      </c>
      <c r="E29" s="57"/>
      <c r="F29" s="57"/>
      <c r="G29" s="58"/>
      <c r="H29" s="59"/>
      <c r="I29" s="60"/>
      <c r="J29" s="60"/>
      <c r="K29" s="60"/>
      <c r="L29" s="61"/>
    </row>
    <row r="30" spans="1:14" ht="9.9499999999999993" customHeight="1" x14ac:dyDescent="0.2">
      <c r="A30" s="13" t="s">
        <v>61</v>
      </c>
      <c r="B30" s="43" t="s">
        <v>57</v>
      </c>
      <c r="C30" s="40">
        <v>464.58</v>
      </c>
      <c r="D30" s="51" t="s">
        <v>62</v>
      </c>
      <c r="E30" s="52"/>
      <c r="F30" s="52"/>
      <c r="G30" s="52"/>
      <c r="H30" s="16">
        <v>4</v>
      </c>
      <c r="I30" s="41" t="s">
        <v>59</v>
      </c>
      <c r="J30" s="38">
        <v>464.58</v>
      </c>
      <c r="K30" s="38">
        <f>J30*H30</f>
        <v>1858.32</v>
      </c>
      <c r="L30" s="12"/>
    </row>
    <row r="31" spans="1:14" ht="9.9499999999999993" customHeight="1" x14ac:dyDescent="0.2">
      <c r="A31" s="18"/>
      <c r="B31" s="19"/>
      <c r="C31" s="19"/>
      <c r="D31" s="53" t="s">
        <v>21</v>
      </c>
      <c r="E31" s="54"/>
      <c r="F31" s="54"/>
      <c r="G31" s="54"/>
      <c r="H31" s="54"/>
      <c r="I31" s="54"/>
      <c r="J31" s="54"/>
      <c r="K31" s="54"/>
      <c r="L31" s="44">
        <f>K30</f>
        <v>1858.32</v>
      </c>
      <c r="N31" s="45">
        <v>0</v>
      </c>
    </row>
    <row r="32" spans="1:14" ht="14.45" customHeight="1" thickBot="1" x14ac:dyDescent="0.3">
      <c r="A32" s="46"/>
      <c r="B32" s="47"/>
      <c r="C32" s="47"/>
      <c r="D32" s="55" t="s">
        <v>63</v>
      </c>
      <c r="E32" s="56"/>
      <c r="F32" s="56"/>
      <c r="G32" s="56"/>
      <c r="H32" s="56"/>
      <c r="I32" s="56"/>
      <c r="J32" s="56"/>
      <c r="K32" s="56"/>
      <c r="L32" s="48">
        <f>SUM(L9,L17,L25,L28,L31)</f>
        <v>401368.64343750005</v>
      </c>
      <c r="N32" s="45"/>
    </row>
  </sheetData>
  <mergeCells count="41">
    <mergeCell ref="A1:L1"/>
    <mergeCell ref="A2:L2"/>
    <mergeCell ref="A3:A4"/>
    <mergeCell ref="B3:B4"/>
    <mergeCell ref="C3:C4"/>
    <mergeCell ref="D3:G4"/>
    <mergeCell ref="H3:H4"/>
    <mergeCell ref="D13:K13"/>
    <mergeCell ref="I3:I4"/>
    <mergeCell ref="D5:G5"/>
    <mergeCell ref="H5:L5"/>
    <mergeCell ref="D6:K6"/>
    <mergeCell ref="D7:G7"/>
    <mergeCell ref="D8:G8"/>
    <mergeCell ref="D9:K9"/>
    <mergeCell ref="D10:G10"/>
    <mergeCell ref="H10:L10"/>
    <mergeCell ref="D11:K11"/>
    <mergeCell ref="D12:G12"/>
    <mergeCell ref="D24:G24"/>
    <mergeCell ref="D14:G14"/>
    <mergeCell ref="D15:G15"/>
    <mergeCell ref="D16:G16"/>
    <mergeCell ref="D17:K17"/>
    <mergeCell ref="D18:G18"/>
    <mergeCell ref="H18:L18"/>
    <mergeCell ref="D19:K19"/>
    <mergeCell ref="D20:G20"/>
    <mergeCell ref="D21:G21"/>
    <mergeCell ref="D22:G22"/>
    <mergeCell ref="D23:G23"/>
    <mergeCell ref="D30:G30"/>
    <mergeCell ref="D31:K31"/>
    <mergeCell ref="D32:K32"/>
    <mergeCell ref="D25:K25"/>
    <mergeCell ref="D26:G26"/>
    <mergeCell ref="H26:L26"/>
    <mergeCell ref="D27:G27"/>
    <mergeCell ref="D28:K28"/>
    <mergeCell ref="D29:G29"/>
    <mergeCell ref="H29:L29"/>
  </mergeCells>
  <pageMargins left="0.7" right="0.7" top="0.75" bottom="0.75" header="0.3" footer="0.3"/>
  <pageSetup paperSize="9" scale="65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A53F-62CC-4511-9333-5C18B56CFC8D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Orçamento-Armindo Rieze final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dos santos</dc:creator>
  <cp:lastModifiedBy>Valdicir Wiebbelling</cp:lastModifiedBy>
  <dcterms:created xsi:type="dcterms:W3CDTF">2024-05-03T16:19:21Z</dcterms:created>
  <dcterms:modified xsi:type="dcterms:W3CDTF">2024-05-04T09:56:34Z</dcterms:modified>
</cp:coreProperties>
</file>